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460" yWindow="2460" windowWidth="15375" windowHeight="7875" activeTab="1"/>
  </bookViews>
  <sheets>
    <sheet name="CHUMBO" sheetId="1" r:id="rId1"/>
    <sheet name="BALA" sheetId="2" r:id="rId2"/>
    <sheet name="Planilha1" sheetId="3" r:id="rId3"/>
  </sheets>
  <definedNames>
    <definedName name="_xlnm.Print_Area" localSheetId="1">BALA!$A$1:$X$75</definedName>
    <definedName name="_xlnm.Print_Area" localSheetId="0">CHUMBO!$E$1:$N$69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2" l="1"/>
  <c r="J24" i="2"/>
  <c r="G66" i="2"/>
  <c r="K70" i="2" l="1"/>
  <c r="G70" i="2"/>
  <c r="H73" i="2" s="1"/>
  <c r="G53" i="2"/>
  <c r="G60" i="2" s="1"/>
  <c r="G62" i="2" s="1"/>
  <c r="G31" i="2"/>
  <c r="G58" i="2"/>
  <c r="F58" i="2"/>
  <c r="F56" i="2"/>
  <c r="F51" i="2"/>
  <c r="F43" i="2"/>
  <c r="G45" i="2" s="1"/>
  <c r="G40" i="2"/>
  <c r="G27" i="2"/>
  <c r="G21" i="2"/>
  <c r="G30" i="2"/>
  <c r="K30" i="2" l="1"/>
  <c r="J43" i="2"/>
  <c r="K40" i="2" l="1"/>
  <c r="K58" i="2" l="1"/>
  <c r="K45" i="2"/>
  <c r="K53" i="2"/>
  <c r="A41" i="3"/>
  <c r="A16" i="3"/>
  <c r="K60" i="2" l="1"/>
  <c r="K47" i="1"/>
  <c r="L20" i="1" l="1"/>
  <c r="L26" i="1"/>
  <c r="L14" i="1"/>
  <c r="L30" i="1" l="1"/>
  <c r="K27" i="2"/>
  <c r="N54" i="1" l="1"/>
  <c r="N50" i="1"/>
  <c r="K21" i="2" l="1"/>
  <c r="K31" i="2" s="1"/>
  <c r="L50" i="1"/>
  <c r="L54" i="1"/>
  <c r="N28" i="1"/>
  <c r="N26" i="1"/>
  <c r="K62" i="2" l="1"/>
  <c r="N42" i="1"/>
  <c r="N37" i="1"/>
  <c r="L42" i="1"/>
  <c r="L37" i="1"/>
  <c r="L56" i="1" l="1"/>
  <c r="N56" i="1"/>
  <c r="N20" i="1"/>
  <c r="N14" i="1"/>
  <c r="N30" i="1" l="1"/>
  <c r="N58" i="1" s="1"/>
  <c r="L58" i="1" l="1"/>
</calcChain>
</file>

<file path=xl/sharedStrings.xml><?xml version="1.0" encoding="utf-8"?>
<sst xmlns="http://schemas.openxmlformats.org/spreadsheetml/2006/main" count="120" uniqueCount="83">
  <si>
    <t>MENSALIDADES</t>
  </si>
  <si>
    <t>PROVAS PROVAS</t>
  </si>
  <si>
    <t>COMPAK</t>
  </si>
  <si>
    <t>HUNDGUN</t>
  </si>
  <si>
    <t xml:space="preserve">PERCURSO CAÇA </t>
  </si>
  <si>
    <t xml:space="preserve">POULE </t>
  </si>
  <si>
    <t>TREINOS</t>
  </si>
  <si>
    <t>MUNIÇÃO</t>
  </si>
  <si>
    <t>CURSOS</t>
  </si>
  <si>
    <t>DOAÇÕES</t>
  </si>
  <si>
    <t>TREINOS ALVOS E OUTROS</t>
  </si>
  <si>
    <t>DESPESAS DE TREINOS E PROVAS</t>
  </si>
  <si>
    <t>DESPESAS COM ALVOS (PRATOS)</t>
  </si>
  <si>
    <t>DESPESAS TREINOS E PROVAS</t>
  </si>
  <si>
    <t>DESPESAS GERAIS</t>
  </si>
  <si>
    <t>DESPESAS BANCARIAS</t>
  </si>
  <si>
    <t>SALARIOS FÉRIAS E DECIMO</t>
  </si>
  <si>
    <t>GPS</t>
  </si>
  <si>
    <t xml:space="preserve">FGTS </t>
  </si>
  <si>
    <t>SERVIÇOS PRESTADOS</t>
  </si>
  <si>
    <t>DESPESAS DE FUNCIONAMENTO</t>
  </si>
  <si>
    <t>AGUA E LUZ</t>
  </si>
  <si>
    <t>IPTU</t>
  </si>
  <si>
    <t>DESP MANUTENÇÃO E OBRAS</t>
  </si>
  <si>
    <t>DESPESAS GERAIS E LIMPEZA</t>
  </si>
  <si>
    <t>DESESAAS                        JAN A DEZ 2019                                                              JAN A OUT 2020</t>
  </si>
  <si>
    <t>TOTAL DAS RECEIITAS</t>
  </si>
  <si>
    <t>TORAL DAS DESPESAS</t>
  </si>
  <si>
    <t xml:space="preserve">RESULTADO  </t>
  </si>
  <si>
    <t>2019/2020</t>
  </si>
  <si>
    <t>OUTRAS DESP DE PESSOAL</t>
  </si>
  <si>
    <t>CHUMBO</t>
  </si>
  <si>
    <t>PRESTAÇÃO DE CONTAS CHUMBO</t>
  </si>
  <si>
    <t>PRESTAÇÃO DE CONTAS BALA</t>
  </si>
  <si>
    <t>TAURUS</t>
  </si>
  <si>
    <t>TICKET`S</t>
  </si>
  <si>
    <t>OBS.:</t>
  </si>
  <si>
    <t xml:space="preserve"> SALDO CAIXA FEDERAL  CTA APLICAÇÃO </t>
  </si>
  <si>
    <t>Conserto Telhado</t>
  </si>
  <si>
    <t>Conserto Passeio</t>
  </si>
  <si>
    <t xml:space="preserve">Rendimento  aplicação </t>
  </si>
  <si>
    <t>RECEITAS                                                 JAN A DEZ 2019                                                        JAN A OUT 2020</t>
  </si>
  <si>
    <t>ONLINE</t>
  </si>
  <si>
    <t>FGCT</t>
  </si>
  <si>
    <t>CBTE</t>
  </si>
  <si>
    <t>BONÉS E CAMISETAS</t>
  </si>
  <si>
    <t>TREINOS E PROVAS</t>
  </si>
  <si>
    <t>OUTROS RECEBIMENTOS</t>
  </si>
  <si>
    <t xml:space="preserve">AGUA  LUZ TELEFONE INTERNET </t>
  </si>
  <si>
    <t>CURSOS ALUGUEL STD AVALI.</t>
  </si>
  <si>
    <t>MAT EXPEDIENTE TAXAS EMOLU</t>
  </si>
  <si>
    <t>DESPESAS DE PESSOAL E TERCEIROS</t>
  </si>
  <si>
    <t>DESPESAS COM PREMIAÇÃO</t>
  </si>
  <si>
    <t>RECEITAS               JANEIRO A MARÇO 2021</t>
  </si>
  <si>
    <t>MENSALIDADES E TITULOS</t>
  </si>
  <si>
    <t>COMPACK</t>
  </si>
  <si>
    <t>HUNDGUM</t>
  </si>
  <si>
    <t>PERCURSO</t>
  </si>
  <si>
    <t>OUTRAS RECEITAS</t>
  </si>
  <si>
    <t>MUNIÇAO</t>
  </si>
  <si>
    <t>TOTAL DAS RECEIRAS</t>
  </si>
  <si>
    <t>DESPESAS DE TRTEINOS E PROVAS</t>
  </si>
  <si>
    <t>DESESAS                        JANEIRO A MARÇO 2021</t>
  </si>
  <si>
    <t>DSPESAS  COM ALVOS</t>
  </si>
  <si>
    <t>DESPESAS MANUTENÇÃO E OBRAS</t>
  </si>
  <si>
    <t>DESPESAS  BANCARIAS</t>
  </si>
  <si>
    <t>SALÁRIOS FÉRIAS E DÉCIMO</t>
  </si>
  <si>
    <t>FGTS</t>
  </si>
  <si>
    <t>AGUA LUZ TELEFONE INTERNET</t>
  </si>
  <si>
    <t>MAT EXPED TAXAS E EMOLUMENTOS</t>
  </si>
  <si>
    <t>TOTAL DAS DESPESAS</t>
  </si>
  <si>
    <t>RESULTADO</t>
  </si>
  <si>
    <t xml:space="preserve">TOTAL DAS DESPESAS </t>
  </si>
  <si>
    <t>BALA</t>
  </si>
  <si>
    <t>RENDIMENTO APLICAÇÃO</t>
  </si>
  <si>
    <t xml:space="preserve">OUTRAS RECEITAS </t>
  </si>
  <si>
    <t>DESPESAS COM ALVOS</t>
  </si>
  <si>
    <t xml:space="preserve"> DESPESAS COM TREINOS E PROVAS</t>
  </si>
  <si>
    <t>DESPESAS COM TREINOS E PROVAS</t>
  </si>
  <si>
    <t>SALDO EM CONTA CORRENTA</t>
  </si>
  <si>
    <t xml:space="preserve">SALDO EM CONTA APLICAÇÃO </t>
  </si>
  <si>
    <t>TOTAIS</t>
  </si>
  <si>
    <t>TOTAIS DE BALA E CHUMBO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</si>
</sst>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sz val="16"/>
      <color rgb="FFFF0000"/>
      <name val="Century Gothic"/>
      <family val="2"/>
    </font>
    <font>
      <b/>
      <sz val="2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44" fontId="2" fillId="0" borderId="0" xfId="1" applyFont="1"/>
    <xf numFmtId="0" fontId="2" fillId="0" borderId="0" xfId="0" applyFo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3" fillId="0" borderId="25" xfId="1" applyFont="1" applyBorder="1"/>
    <xf numFmtId="44" fontId="2" fillId="0" borderId="1" xfId="1" applyFont="1" applyBorder="1"/>
    <xf numFmtId="44" fontId="3" fillId="0" borderId="9" xfId="1" applyFont="1" applyBorder="1"/>
    <xf numFmtId="44" fontId="2" fillId="0" borderId="1" xfId="0" applyNumberFormat="1" applyFont="1" applyBorder="1"/>
    <xf numFmtId="0" fontId="3" fillId="0" borderId="0" xfId="0" applyFont="1" applyAlignment="1">
      <alignment horizontal="left"/>
    </xf>
    <xf numFmtId="44" fontId="3" fillId="0" borderId="0" xfId="1" applyFont="1" applyBorder="1"/>
    <xf numFmtId="44" fontId="2" fillId="0" borderId="0" xfId="1" applyFont="1" applyBorder="1"/>
    <xf numFmtId="0" fontId="3" fillId="0" borderId="0" xfId="0" applyFont="1" applyBorder="1" applyAlignment="1">
      <alignment horizontal="left"/>
    </xf>
    <xf numFmtId="44" fontId="3" fillId="0" borderId="16" xfId="1" applyFont="1" applyBorder="1"/>
    <xf numFmtId="44" fontId="3" fillId="0" borderId="17" xfId="1" applyFont="1" applyBorder="1"/>
    <xf numFmtId="44" fontId="2" fillId="0" borderId="0" xfId="0" applyNumberFormat="1" applyFont="1"/>
    <xf numFmtId="44" fontId="3" fillId="0" borderId="26" xfId="1" applyFont="1" applyBorder="1"/>
    <xf numFmtId="44" fontId="3" fillId="0" borderId="18" xfId="1" applyFont="1" applyBorder="1"/>
    <xf numFmtId="44" fontId="2" fillId="0" borderId="3" xfId="1" applyFont="1" applyBorder="1"/>
    <xf numFmtId="44" fontId="3" fillId="0" borderId="1" xfId="1" applyFont="1" applyBorder="1"/>
    <xf numFmtId="44" fontId="2" fillId="0" borderId="4" xfId="0" applyNumberFormat="1" applyFont="1" applyBorder="1"/>
    <xf numFmtId="44" fontId="3" fillId="0" borderId="19" xfId="1" applyFont="1" applyBorder="1"/>
    <xf numFmtId="44" fontId="2" fillId="0" borderId="0" xfId="0" applyNumberFormat="1" applyFont="1" applyBorder="1"/>
    <xf numFmtId="44" fontId="2" fillId="0" borderId="4" xfId="1" applyFont="1" applyBorder="1"/>
    <xf numFmtId="44" fontId="2" fillId="0" borderId="18" xfId="1" applyFont="1" applyBorder="1"/>
    <xf numFmtId="44" fontId="3" fillId="0" borderId="0" xfId="1" applyFont="1"/>
    <xf numFmtId="44" fontId="3" fillId="0" borderId="11" xfId="1" applyFont="1" applyBorder="1"/>
    <xf numFmtId="44" fontId="3" fillId="0" borderId="15" xfId="1" applyFont="1" applyBorder="1"/>
    <xf numFmtId="44" fontId="2" fillId="0" borderId="27" xfId="0" applyNumberFormat="1" applyFont="1" applyBorder="1"/>
    <xf numFmtId="44" fontId="3" fillId="0" borderId="13" xfId="1" applyFont="1" applyBorder="1"/>
    <xf numFmtId="44" fontId="3" fillId="0" borderId="28" xfId="1" applyFont="1" applyBorder="1"/>
    <xf numFmtId="44" fontId="2" fillId="0" borderId="25" xfId="0" applyNumberFormat="1" applyFont="1" applyBorder="1"/>
    <xf numFmtId="0" fontId="3" fillId="0" borderId="9" xfId="0" applyFont="1" applyBorder="1"/>
    <xf numFmtId="44" fontId="2" fillId="0" borderId="29" xfId="0" applyNumberFormat="1" applyFont="1" applyBorder="1"/>
    <xf numFmtId="4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29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4" fontId="7" fillId="0" borderId="0" xfId="1" applyFont="1"/>
    <xf numFmtId="44" fontId="6" fillId="0" borderId="0" xfId="1" applyFont="1"/>
    <xf numFmtId="44" fontId="8" fillId="0" borderId="0" xfId="1" applyFont="1"/>
    <xf numFmtId="44" fontId="2" fillId="0" borderId="3" xfId="0" applyNumberFormat="1" applyFont="1" applyBorder="1"/>
    <xf numFmtId="44" fontId="3" fillId="0" borderId="4" xfId="1" applyFont="1" applyBorder="1"/>
    <xf numFmtId="44" fontId="3" fillId="0" borderId="32" xfId="1" applyFont="1" applyBorder="1"/>
    <xf numFmtId="44" fontId="2" fillId="0" borderId="29" xfId="1" applyFont="1" applyBorder="1"/>
    <xf numFmtId="44" fontId="3" fillId="0" borderId="33" xfId="1" applyFont="1" applyBorder="1"/>
    <xf numFmtId="44" fontId="3" fillId="0" borderId="34" xfId="1" applyFont="1" applyBorder="1"/>
    <xf numFmtId="44" fontId="3" fillId="0" borderId="35" xfId="1" applyFont="1" applyBorder="1"/>
    <xf numFmtId="44" fontId="3" fillId="0" borderId="36" xfId="1" applyFont="1" applyBorder="1"/>
    <xf numFmtId="44" fontId="3" fillId="0" borderId="37" xfId="1" applyFont="1" applyBorder="1"/>
    <xf numFmtId="44" fontId="2" fillId="0" borderId="38" xfId="1" applyFont="1" applyBorder="1"/>
    <xf numFmtId="44" fontId="3" fillId="0" borderId="39" xfId="1" applyFont="1" applyBorder="1"/>
    <xf numFmtId="44" fontId="3" fillId="0" borderId="40" xfId="1" applyFont="1" applyBorder="1"/>
    <xf numFmtId="44" fontId="3" fillId="0" borderId="8" xfId="1" applyFont="1" applyBorder="1"/>
    <xf numFmtId="0" fontId="2" fillId="0" borderId="4" xfId="0" applyFont="1" applyBorder="1"/>
    <xf numFmtId="44" fontId="3" fillId="0" borderId="41" xfId="1" applyFont="1" applyBorder="1"/>
    <xf numFmtId="0" fontId="2" fillId="0" borderId="38" xfId="0" applyFont="1" applyBorder="1"/>
    <xf numFmtId="0" fontId="3" fillId="0" borderId="0" xfId="0" applyFont="1" applyAlignment="1">
      <alignment horizontal="center"/>
    </xf>
    <xf numFmtId="0" fontId="3" fillId="0" borderId="32" xfId="0" applyFont="1" applyBorder="1" applyAlignment="1"/>
    <xf numFmtId="0" fontId="3" fillId="0" borderId="17" xfId="0" applyFont="1" applyBorder="1" applyAlignment="1"/>
    <xf numFmtId="44" fontId="2" fillId="0" borderId="1" xfId="0" applyNumberFormat="1" applyFont="1" applyBorder="1" applyAlignment="1">
      <alignment horizontal="center"/>
    </xf>
    <xf numFmtId="44" fontId="2" fillId="0" borderId="1" xfId="1" applyFont="1" applyBorder="1" applyAlignment="1"/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4" fontId="2" fillId="0" borderId="25" xfId="1" applyFont="1" applyBorder="1"/>
    <xf numFmtId="44" fontId="2" fillId="0" borderId="2" xfId="1" applyFont="1" applyBorder="1"/>
    <xf numFmtId="44" fontId="3" fillId="0" borderId="45" xfId="1" applyFont="1" applyBorder="1"/>
    <xf numFmtId="44" fontId="3" fillId="0" borderId="46" xfId="1" applyFont="1" applyBorder="1"/>
    <xf numFmtId="44" fontId="3" fillId="0" borderId="24" xfId="1" applyFont="1" applyBorder="1" applyAlignment="1">
      <alignment horizontal="left"/>
    </xf>
    <xf numFmtId="44" fontId="2" fillId="0" borderId="28" xfId="1" applyFont="1" applyBorder="1"/>
    <xf numFmtId="44" fontId="2" fillId="0" borderId="44" xfId="1" applyFont="1" applyBorder="1"/>
    <xf numFmtId="44" fontId="2" fillId="0" borderId="6" xfId="1" applyFont="1" applyBorder="1"/>
    <xf numFmtId="44" fontId="3" fillId="0" borderId="0" xfId="1" applyFont="1" applyBorder="1" applyAlignment="1">
      <alignment horizontal="center"/>
    </xf>
    <xf numFmtId="0" fontId="3" fillId="0" borderId="33" xfId="0" applyFont="1" applyBorder="1" applyAlignment="1"/>
    <xf numFmtId="0" fontId="3" fillId="0" borderId="47" xfId="0" applyFont="1" applyBorder="1" applyAlignment="1"/>
    <xf numFmtId="0" fontId="3" fillId="0" borderId="34" xfId="0" applyFont="1" applyBorder="1" applyAlignment="1"/>
    <xf numFmtId="0" fontId="3" fillId="0" borderId="27" xfId="0" applyFont="1" applyBorder="1" applyAlignment="1"/>
    <xf numFmtId="0" fontId="3" fillId="0" borderId="28" xfId="0" applyFont="1" applyBorder="1" applyAlignment="1"/>
    <xf numFmtId="0" fontId="3" fillId="0" borderId="42" xfId="0" applyFont="1" applyBorder="1" applyAlignment="1"/>
    <xf numFmtId="0" fontId="3" fillId="0" borderId="5" xfId="0" applyFont="1" applyBorder="1" applyAlignment="1"/>
    <xf numFmtId="0" fontId="2" fillId="0" borderId="8" xfId="0" applyFont="1" applyBorder="1"/>
    <xf numFmtId="0" fontId="3" fillId="0" borderId="0" xfId="0" applyFont="1" applyBorder="1"/>
    <xf numFmtId="0" fontId="3" fillId="0" borderId="18" xfId="0" applyFont="1" applyBorder="1" applyAlignment="1"/>
    <xf numFmtId="0" fontId="3" fillId="0" borderId="49" xfId="0" applyFont="1" applyBorder="1"/>
    <xf numFmtId="44" fontId="3" fillId="0" borderId="51" xfId="1" applyFont="1" applyBorder="1"/>
    <xf numFmtId="0" fontId="3" fillId="0" borderId="50" xfId="0" applyFont="1" applyBorder="1"/>
    <xf numFmtId="0" fontId="3" fillId="0" borderId="12" xfId="0" applyFont="1" applyBorder="1" applyAlignment="1"/>
    <xf numFmtId="0" fontId="3" fillId="0" borderId="14" xfId="0" applyFont="1" applyBorder="1" applyAlignment="1"/>
    <xf numFmtId="0" fontId="3" fillId="0" borderId="21" xfId="0" applyFont="1" applyBorder="1" applyAlignment="1"/>
    <xf numFmtId="44" fontId="3" fillId="0" borderId="11" xfId="1" applyFont="1" applyBorder="1" applyAlignment="1"/>
    <xf numFmtId="44" fontId="3" fillId="0" borderId="13" xfId="1" applyFont="1" applyBorder="1" applyAlignment="1"/>
    <xf numFmtId="44" fontId="3" fillId="0" borderId="15" xfId="1" applyFont="1" applyBorder="1" applyAlignment="1"/>
    <xf numFmtId="44" fontId="3" fillId="0" borderId="24" xfId="1" applyFont="1" applyBorder="1" applyAlignment="1"/>
    <xf numFmtId="44" fontId="3" fillId="0" borderId="31" xfId="1" applyFont="1" applyBorder="1" applyAlignment="1"/>
    <xf numFmtId="44" fontId="6" fillId="0" borderId="0" xfId="0" applyNumberFormat="1" applyFont="1"/>
    <xf numFmtId="44" fontId="3" fillId="0" borderId="2" xfId="1" applyFont="1" applyBorder="1"/>
    <xf numFmtId="0" fontId="2" fillId="0" borderId="52" xfId="0" applyFont="1" applyBorder="1"/>
    <xf numFmtId="44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4" fontId="2" fillId="0" borderId="2" xfId="1" applyFont="1" applyBorder="1" applyAlignment="1">
      <alignment horizontal="left"/>
    </xf>
    <xf numFmtId="44" fontId="2" fillId="0" borderId="4" xfId="1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N69"/>
  <sheetViews>
    <sheetView view="pageBreakPreview" topLeftCell="E49" zoomScale="78" zoomScaleNormal="100" zoomScaleSheetLayoutView="78" workbookViewId="0">
      <selection activeCell="N58" sqref="N58"/>
    </sheetView>
  </sheetViews>
  <sheetFormatPr defaultRowHeight="24" x14ac:dyDescent="0.35"/>
  <cols>
    <col min="1" max="7" width="9.140625" style="1"/>
    <col min="8" max="9" width="10.85546875" style="1" customWidth="1"/>
    <col min="10" max="10" width="25.85546875" style="1" customWidth="1"/>
    <col min="11" max="11" width="24.7109375" style="1" bestFit="1" customWidth="1"/>
    <col min="12" max="12" width="28" style="1" bestFit="1" customWidth="1"/>
    <col min="13" max="13" width="24.7109375" style="1" bestFit="1" customWidth="1"/>
    <col min="14" max="14" width="26" style="1" bestFit="1" customWidth="1"/>
    <col min="15" max="16384" width="9.140625" style="1"/>
  </cols>
  <sheetData>
    <row r="10" spans="6:14" ht="25.5" x14ac:dyDescent="0.35">
      <c r="H10" s="130" t="s">
        <v>32</v>
      </c>
      <c r="I10" s="130"/>
      <c r="J10" s="130"/>
      <c r="K10" s="130"/>
      <c r="L10" s="130"/>
      <c r="M10" s="130"/>
    </row>
    <row r="11" spans="6:14" ht="24.75" thickBot="1" x14ac:dyDescent="0.4"/>
    <row r="12" spans="6:14" ht="24.75" thickBot="1" x14ac:dyDescent="0.4">
      <c r="F12" s="118" t="s">
        <v>41</v>
      </c>
      <c r="G12" s="119"/>
      <c r="H12" s="119"/>
      <c r="I12" s="119"/>
      <c r="J12" s="119"/>
      <c r="K12" s="119"/>
      <c r="L12" s="119"/>
      <c r="M12" s="119"/>
      <c r="N12" s="120"/>
    </row>
    <row r="13" spans="6:14" ht="24.75" thickBot="1" x14ac:dyDescent="0.4"/>
    <row r="14" spans="6:14" ht="24.75" thickBot="1" x14ac:dyDescent="0.4">
      <c r="F14" s="4" t="s">
        <v>0</v>
      </c>
      <c r="G14" s="4"/>
      <c r="H14" s="5"/>
      <c r="I14" s="6"/>
      <c r="J14" s="7"/>
      <c r="K14" s="8">
        <v>33700</v>
      </c>
      <c r="L14" s="9">
        <f>K14</f>
        <v>33700</v>
      </c>
      <c r="M14" s="10">
        <v>31313</v>
      </c>
      <c r="N14" s="11">
        <f>M14</f>
        <v>31313</v>
      </c>
    </row>
    <row r="15" spans="6:14" ht="24.75" thickBot="1" x14ac:dyDescent="0.4">
      <c r="F15" s="12"/>
      <c r="G15" s="12"/>
      <c r="H15" s="12"/>
      <c r="I15" s="12"/>
      <c r="J15" s="12"/>
      <c r="K15" s="13"/>
      <c r="L15" s="14"/>
      <c r="M15" s="13"/>
      <c r="N15" s="3"/>
    </row>
    <row r="16" spans="6:14" ht="24.75" thickBot="1" x14ac:dyDescent="0.4">
      <c r="F16" s="118" t="s">
        <v>1</v>
      </c>
      <c r="G16" s="119"/>
      <c r="H16" s="119"/>
      <c r="I16" s="119"/>
      <c r="J16" s="120"/>
      <c r="K16" s="13"/>
      <c r="L16" s="2"/>
      <c r="M16" s="13"/>
      <c r="N16" s="3"/>
    </row>
    <row r="17" spans="6:14" x14ac:dyDescent="0.35">
      <c r="G17" s="121" t="s">
        <v>2</v>
      </c>
      <c r="H17" s="138"/>
      <c r="I17" s="15"/>
      <c r="K17" s="16">
        <v>26780</v>
      </c>
      <c r="L17" s="2"/>
      <c r="M17" s="16">
        <v>2640</v>
      </c>
      <c r="N17" s="3"/>
    </row>
    <row r="18" spans="6:14" x14ac:dyDescent="0.35">
      <c r="G18" s="126" t="s">
        <v>3</v>
      </c>
      <c r="H18" s="135"/>
      <c r="I18" s="15"/>
      <c r="K18" s="17">
        <v>15405</v>
      </c>
      <c r="L18" s="2"/>
      <c r="M18" s="17">
        <v>2500</v>
      </c>
      <c r="N18" s="18"/>
    </row>
    <row r="19" spans="6:14" ht="24.75" thickBot="1" x14ac:dyDescent="0.4">
      <c r="G19" s="136" t="s">
        <v>4</v>
      </c>
      <c r="H19" s="137"/>
      <c r="I19" s="15"/>
      <c r="K19" s="19">
        <v>20030</v>
      </c>
      <c r="L19" s="2"/>
      <c r="M19" s="19"/>
      <c r="N19" s="3"/>
    </row>
    <row r="20" spans="6:14" ht="24.75" thickBot="1" x14ac:dyDescent="0.4">
      <c r="G20" s="116" t="s">
        <v>5</v>
      </c>
      <c r="H20" s="117"/>
      <c r="I20" s="128"/>
      <c r="J20" s="129"/>
      <c r="K20" s="22">
        <v>830</v>
      </c>
      <c r="L20" s="21">
        <f>K17+K18+K19+K20</f>
        <v>63045</v>
      </c>
      <c r="M20" s="22"/>
      <c r="N20" s="23">
        <f>M17+M18+M19+M20</f>
        <v>5140</v>
      </c>
    </row>
    <row r="21" spans="6:14" ht="24.75" thickBot="1" x14ac:dyDescent="0.4">
      <c r="K21" s="13"/>
      <c r="L21" s="2"/>
      <c r="M21" s="13"/>
      <c r="N21" s="3"/>
    </row>
    <row r="22" spans="6:14" ht="24.75" thickBot="1" x14ac:dyDescent="0.4">
      <c r="F22" s="118" t="s">
        <v>10</v>
      </c>
      <c r="G22" s="119"/>
      <c r="H22" s="119"/>
      <c r="I22" s="119"/>
      <c r="J22" s="120"/>
      <c r="K22" s="13"/>
      <c r="L22" s="2"/>
      <c r="M22" s="13"/>
      <c r="N22" s="3"/>
    </row>
    <row r="23" spans="6:14" x14ac:dyDescent="0.35">
      <c r="G23" s="121" t="s">
        <v>6</v>
      </c>
      <c r="H23" s="122"/>
      <c r="I23" s="122"/>
      <c r="J23" s="123"/>
      <c r="K23" s="16">
        <v>12898.68</v>
      </c>
      <c r="L23" s="2"/>
      <c r="M23" s="16">
        <v>15335</v>
      </c>
      <c r="N23" s="25"/>
    </row>
    <row r="24" spans="6:14" x14ac:dyDescent="0.35">
      <c r="G24" s="126" t="s">
        <v>7</v>
      </c>
      <c r="H24" s="127"/>
      <c r="I24" s="127"/>
      <c r="J24" s="131"/>
      <c r="K24" s="17">
        <v>2698</v>
      </c>
      <c r="L24" s="2"/>
      <c r="M24" s="17"/>
      <c r="N24" s="3"/>
    </row>
    <row r="25" spans="6:14" ht="24.75" thickBot="1" x14ac:dyDescent="0.4">
      <c r="G25" s="114" t="s">
        <v>8</v>
      </c>
      <c r="H25" s="115"/>
      <c r="I25" s="115"/>
      <c r="J25" s="132"/>
      <c r="K25" s="20">
        <v>250</v>
      </c>
      <c r="L25" s="2"/>
      <c r="M25" s="19"/>
      <c r="N25" s="3"/>
    </row>
    <row r="26" spans="6:14" ht="24.75" thickBot="1" x14ac:dyDescent="0.4">
      <c r="G26" s="114" t="s">
        <v>34</v>
      </c>
      <c r="H26" s="115"/>
      <c r="I26" s="115"/>
      <c r="J26" s="132"/>
      <c r="K26" s="22">
        <v>13500</v>
      </c>
      <c r="L26" s="21">
        <f>K23+K24+K25+K26</f>
        <v>29346.68</v>
      </c>
      <c r="M26" s="20"/>
      <c r="N26" s="11">
        <f>M23+M26</f>
        <v>15335</v>
      </c>
    </row>
    <row r="27" spans="6:14" ht="24.75" thickBot="1" x14ac:dyDescent="0.4">
      <c r="K27" s="13"/>
      <c r="L27" s="2"/>
      <c r="M27" s="13"/>
      <c r="N27" s="3"/>
    </row>
    <row r="28" spans="6:14" ht="24.75" thickBot="1" x14ac:dyDescent="0.4">
      <c r="F28" s="133" t="s">
        <v>9</v>
      </c>
      <c r="G28" s="134"/>
      <c r="H28" s="134"/>
      <c r="I28" s="134"/>
      <c r="J28" s="134"/>
      <c r="K28" s="10"/>
      <c r="L28" s="54"/>
      <c r="M28" s="52">
        <v>10385</v>
      </c>
      <c r="N28" s="26">
        <f>M28</f>
        <v>10385</v>
      </c>
    </row>
    <row r="29" spans="6:14" ht="24.75" thickBot="1" x14ac:dyDescent="0.4">
      <c r="K29" s="13"/>
      <c r="L29" s="3"/>
      <c r="M29" s="53"/>
    </row>
    <row r="30" spans="6:14" ht="24.75" thickBot="1" x14ac:dyDescent="0.4">
      <c r="F30" s="118" t="s">
        <v>26</v>
      </c>
      <c r="G30" s="119"/>
      <c r="H30" s="119"/>
      <c r="I30" s="119"/>
      <c r="J30" s="120"/>
      <c r="K30" s="52"/>
      <c r="L30" s="51">
        <f>L14+L20+L26</f>
        <v>126091.68</v>
      </c>
      <c r="M30" s="27"/>
      <c r="N30" s="23">
        <f>N14+N20+N26+N28</f>
        <v>62173</v>
      </c>
    </row>
    <row r="31" spans="6:14" x14ac:dyDescent="0.35">
      <c r="K31" s="28"/>
      <c r="M31" s="28"/>
    </row>
    <row r="32" spans="6:14" ht="24.75" thickBot="1" x14ac:dyDescent="0.4"/>
    <row r="33" spans="6:14" ht="24.75" thickBot="1" x14ac:dyDescent="0.4">
      <c r="F33" s="118" t="s">
        <v>25</v>
      </c>
      <c r="G33" s="119"/>
      <c r="H33" s="119"/>
      <c r="I33" s="119"/>
      <c r="J33" s="119"/>
      <c r="K33" s="119"/>
      <c r="L33" s="119"/>
      <c r="M33" s="119"/>
      <c r="N33" s="120"/>
    </row>
    <row r="34" spans="6:14" ht="24.75" thickBot="1" x14ac:dyDescent="0.4"/>
    <row r="35" spans="6:14" ht="24.75" thickBot="1" x14ac:dyDescent="0.4">
      <c r="F35" s="118" t="s">
        <v>11</v>
      </c>
      <c r="G35" s="124"/>
      <c r="H35" s="124"/>
      <c r="I35" s="124"/>
      <c r="J35" s="125"/>
    </row>
    <row r="36" spans="6:14" ht="24.75" thickBot="1" x14ac:dyDescent="0.4">
      <c r="G36" s="121" t="s">
        <v>12</v>
      </c>
      <c r="H36" s="122"/>
      <c r="I36" s="122"/>
      <c r="J36" s="122"/>
      <c r="K36" s="29">
        <v>21790</v>
      </c>
      <c r="M36" s="16">
        <v>24000</v>
      </c>
    </row>
    <row r="37" spans="6:14" ht="24.75" thickBot="1" x14ac:dyDescent="0.4">
      <c r="G37" s="114" t="s">
        <v>13</v>
      </c>
      <c r="H37" s="115"/>
      <c r="I37" s="115"/>
      <c r="J37" s="115"/>
      <c r="K37" s="30">
        <v>26273.49</v>
      </c>
      <c r="L37" s="31">
        <f>K36+K37</f>
        <v>48063.490000000005</v>
      </c>
      <c r="M37" s="20">
        <v>4452.3500000000004</v>
      </c>
      <c r="N37" s="11">
        <f>M36+M37</f>
        <v>28452.35</v>
      </c>
    </row>
    <row r="38" spans="6:14" ht="24.75" thickBot="1" x14ac:dyDescent="0.4">
      <c r="K38" s="28"/>
      <c r="L38" s="3"/>
    </row>
    <row r="39" spans="6:14" ht="24.75" thickBot="1" x14ac:dyDescent="0.4">
      <c r="F39" s="118" t="s">
        <v>14</v>
      </c>
      <c r="G39" s="124"/>
      <c r="H39" s="124"/>
      <c r="I39" s="124"/>
      <c r="J39" s="125"/>
      <c r="K39" s="28"/>
      <c r="L39" s="3"/>
    </row>
    <row r="40" spans="6:14" x14ac:dyDescent="0.35">
      <c r="G40" s="121" t="s">
        <v>23</v>
      </c>
      <c r="H40" s="122"/>
      <c r="I40" s="122"/>
      <c r="J40" s="122"/>
      <c r="K40" s="29">
        <v>10887.35</v>
      </c>
      <c r="L40" s="3"/>
      <c r="M40" s="16">
        <v>314.10000000000002</v>
      </c>
    </row>
    <row r="41" spans="6:14" ht="24.75" thickBot="1" x14ac:dyDescent="0.4">
      <c r="G41" s="126" t="s">
        <v>24</v>
      </c>
      <c r="H41" s="127"/>
      <c r="I41" s="127"/>
      <c r="J41" s="127"/>
      <c r="K41" s="32">
        <v>2270.6</v>
      </c>
      <c r="L41" s="3"/>
      <c r="M41" s="17">
        <v>938</v>
      </c>
    </row>
    <row r="42" spans="6:14" ht="24.75" thickBot="1" x14ac:dyDescent="0.4">
      <c r="G42" s="114" t="s">
        <v>15</v>
      </c>
      <c r="H42" s="115"/>
      <c r="I42" s="115"/>
      <c r="J42" s="115"/>
      <c r="K42" s="30">
        <v>2887.15</v>
      </c>
      <c r="L42" s="31">
        <f>K40+K41+K42</f>
        <v>16045.1</v>
      </c>
      <c r="M42" s="33">
        <v>1659</v>
      </c>
      <c r="N42" s="11">
        <f>M40+M41+M42</f>
        <v>2911.1</v>
      </c>
    </row>
    <row r="43" spans="6:14" x14ac:dyDescent="0.35">
      <c r="K43" s="28"/>
    </row>
    <row r="44" spans="6:14" ht="24.75" thickBot="1" x14ac:dyDescent="0.4">
      <c r="K44" s="28"/>
    </row>
    <row r="45" spans="6:14" ht="24.75" thickBot="1" x14ac:dyDescent="0.4">
      <c r="F45" s="118" t="s">
        <v>51</v>
      </c>
      <c r="G45" s="124"/>
      <c r="H45" s="124"/>
      <c r="I45" s="124"/>
      <c r="J45" s="125"/>
      <c r="K45" s="28"/>
    </row>
    <row r="46" spans="6:14" x14ac:dyDescent="0.35">
      <c r="G46" s="121" t="s">
        <v>16</v>
      </c>
      <c r="H46" s="122"/>
      <c r="I46" s="122"/>
      <c r="J46" s="122"/>
      <c r="K46" s="29">
        <v>19797.849999999999</v>
      </c>
      <c r="M46" s="16">
        <v>16075</v>
      </c>
    </row>
    <row r="47" spans="6:14" x14ac:dyDescent="0.35">
      <c r="G47" s="126" t="s">
        <v>17</v>
      </c>
      <c r="H47" s="127"/>
      <c r="I47" s="127"/>
      <c r="J47" s="127"/>
      <c r="K47" s="32">
        <f>6818.33+2</f>
        <v>6820.33</v>
      </c>
      <c r="M47" s="17">
        <v>5145.49</v>
      </c>
    </row>
    <row r="48" spans="6:14" x14ac:dyDescent="0.35">
      <c r="G48" s="126" t="s">
        <v>18</v>
      </c>
      <c r="H48" s="127"/>
      <c r="I48" s="127"/>
      <c r="J48" s="127"/>
      <c r="K48" s="32">
        <v>1686.17</v>
      </c>
      <c r="M48" s="17">
        <v>1373.44</v>
      </c>
    </row>
    <row r="49" spans="6:14" ht="24.75" thickBot="1" x14ac:dyDescent="0.4">
      <c r="G49" s="114" t="s">
        <v>19</v>
      </c>
      <c r="H49" s="115"/>
      <c r="I49" s="115"/>
      <c r="J49" s="115"/>
      <c r="K49" s="30">
        <v>5250</v>
      </c>
      <c r="M49" s="19">
        <v>5150</v>
      </c>
    </row>
    <row r="50" spans="6:14" ht="24.75" thickBot="1" x14ac:dyDescent="0.4">
      <c r="G50" s="114" t="s">
        <v>30</v>
      </c>
      <c r="H50" s="115"/>
      <c r="I50" s="115"/>
      <c r="J50" s="115"/>
      <c r="K50" s="30"/>
      <c r="L50" s="31">
        <f>K46+K47+K48+K49</f>
        <v>33554.35</v>
      </c>
      <c r="M50" s="20">
        <v>489.6</v>
      </c>
      <c r="N50" s="11">
        <f>M46+M47+M48+M49+M50</f>
        <v>28233.529999999995</v>
      </c>
    </row>
    <row r="51" spans="6:14" ht="24.75" thickBot="1" x14ac:dyDescent="0.4">
      <c r="M51" s="28" t="s">
        <v>31</v>
      </c>
    </row>
    <row r="52" spans="6:14" ht="24.75" thickBot="1" x14ac:dyDescent="0.4">
      <c r="F52" s="118" t="s">
        <v>20</v>
      </c>
      <c r="G52" s="124"/>
      <c r="H52" s="124"/>
      <c r="I52" s="124"/>
      <c r="J52" s="125"/>
      <c r="M52" s="28"/>
    </row>
    <row r="53" spans="6:14" ht="24.75" thickBot="1" x14ac:dyDescent="0.4">
      <c r="G53" s="121" t="s">
        <v>21</v>
      </c>
      <c r="H53" s="122"/>
      <c r="I53" s="122"/>
      <c r="J53" s="122"/>
      <c r="K53" s="29">
        <v>8133.53</v>
      </c>
      <c r="M53" s="16">
        <v>1915.39</v>
      </c>
    </row>
    <row r="54" spans="6:14" ht="24.75" thickBot="1" x14ac:dyDescent="0.4">
      <c r="G54" s="114" t="s">
        <v>22</v>
      </c>
      <c r="H54" s="115"/>
      <c r="I54" s="115"/>
      <c r="J54" s="115"/>
      <c r="K54" s="30">
        <v>1017.25</v>
      </c>
      <c r="L54" s="31">
        <f>K53+K54</f>
        <v>9150.7799999999988</v>
      </c>
      <c r="M54" s="20">
        <v>158.26</v>
      </c>
      <c r="N54" s="11">
        <f>M53+M54</f>
        <v>2073.65</v>
      </c>
    </row>
    <row r="55" spans="6:14" ht="24.75" thickBot="1" x14ac:dyDescent="0.4"/>
    <row r="56" spans="6:14" ht="24.75" thickBot="1" x14ac:dyDescent="0.4">
      <c r="F56" s="118" t="s">
        <v>27</v>
      </c>
      <c r="G56" s="119"/>
      <c r="H56" s="119"/>
      <c r="I56" s="119"/>
      <c r="J56" s="119"/>
      <c r="K56" s="119"/>
      <c r="L56" s="34">
        <f>L37+L42+L50+L54</f>
        <v>106813.72</v>
      </c>
      <c r="M56" s="35"/>
      <c r="N56" s="36">
        <f>N37+N42+N50+N54</f>
        <v>61670.63</v>
      </c>
    </row>
    <row r="57" spans="6:14" ht="24.75" thickBot="1" x14ac:dyDescent="0.4"/>
    <row r="58" spans="6:14" ht="24.75" thickBot="1" x14ac:dyDescent="0.4">
      <c r="F58" s="133" t="s">
        <v>28</v>
      </c>
      <c r="G58" s="134"/>
      <c r="H58" s="134"/>
      <c r="I58" s="134"/>
      <c r="J58" s="134"/>
      <c r="K58" s="134"/>
      <c r="L58" s="37">
        <f>L30-L56</f>
        <v>19277.959999999992</v>
      </c>
      <c r="M58" s="38"/>
      <c r="N58" s="39">
        <f>N30-N56</f>
        <v>502.37000000000262</v>
      </c>
    </row>
    <row r="59" spans="6:14" x14ac:dyDescent="0.35">
      <c r="F59" s="41"/>
      <c r="G59" s="42"/>
      <c r="H59" s="42"/>
      <c r="I59" s="42"/>
      <c r="J59" s="42"/>
      <c r="K59" s="42"/>
      <c r="L59" s="43"/>
      <c r="M59" s="42"/>
      <c r="N59" s="43"/>
    </row>
    <row r="60" spans="6:14" x14ac:dyDescent="0.35">
      <c r="F60" s="44" t="s">
        <v>36</v>
      </c>
      <c r="G60" s="45"/>
      <c r="H60" s="45"/>
      <c r="I60" s="45"/>
      <c r="J60" s="45"/>
      <c r="K60" s="45"/>
      <c r="L60" s="46"/>
      <c r="M60" s="45"/>
      <c r="N60" s="46"/>
    </row>
    <row r="61" spans="6:14" x14ac:dyDescent="0.35">
      <c r="F61" s="47" t="s">
        <v>37</v>
      </c>
      <c r="G61" s="47"/>
      <c r="H61" s="44"/>
      <c r="I61" s="44"/>
      <c r="J61" s="44"/>
      <c r="K61" s="48"/>
      <c r="L61" s="49">
        <v>16624.849999999999</v>
      </c>
      <c r="M61" s="45"/>
      <c r="N61" s="49">
        <v>21776.69</v>
      </c>
    </row>
    <row r="62" spans="6:14" x14ac:dyDescent="0.35">
      <c r="F62" s="45"/>
      <c r="G62" s="45"/>
      <c r="H62" s="44"/>
      <c r="I62" s="44"/>
      <c r="J62" s="44"/>
      <c r="K62" s="44"/>
      <c r="L62" s="45"/>
      <c r="M62" s="45"/>
      <c r="N62" s="45"/>
    </row>
    <row r="63" spans="6:14" x14ac:dyDescent="0.35">
      <c r="F63" s="44" t="s">
        <v>40</v>
      </c>
      <c r="G63" s="44"/>
      <c r="H63" s="44"/>
      <c r="I63" s="44"/>
      <c r="J63" s="44"/>
      <c r="K63" s="44"/>
      <c r="L63" s="49">
        <v>209.22</v>
      </c>
      <c r="M63" s="45"/>
      <c r="N63" s="50">
        <v>-116.4</v>
      </c>
    </row>
    <row r="64" spans="6:14" x14ac:dyDescent="0.35">
      <c r="F64" s="44"/>
      <c r="G64" s="44"/>
      <c r="H64" s="44"/>
      <c r="I64" s="45"/>
      <c r="J64" s="45"/>
      <c r="K64" s="45"/>
      <c r="L64" s="45"/>
      <c r="M64" s="45"/>
      <c r="N64" s="45"/>
    </row>
    <row r="65" spans="6:14" x14ac:dyDescent="0.35">
      <c r="F65" s="44" t="s">
        <v>29</v>
      </c>
      <c r="G65" s="44"/>
      <c r="H65" s="44"/>
      <c r="I65" s="45"/>
      <c r="J65" s="45"/>
      <c r="K65" s="45"/>
      <c r="L65" s="45"/>
      <c r="M65" s="45"/>
      <c r="N65" s="45"/>
    </row>
    <row r="66" spans="6:14" x14ac:dyDescent="0.35">
      <c r="F66" s="44" t="s">
        <v>38</v>
      </c>
      <c r="G66" s="44"/>
      <c r="H66" s="44"/>
      <c r="I66" s="45"/>
      <c r="J66" s="45"/>
      <c r="K66" s="45"/>
      <c r="L66" s="45"/>
      <c r="M66" s="45"/>
      <c r="N66" s="45"/>
    </row>
    <row r="67" spans="6:14" x14ac:dyDescent="0.35">
      <c r="F67" s="44" t="s">
        <v>39</v>
      </c>
      <c r="G67" s="44"/>
      <c r="H67" s="44"/>
      <c r="I67" s="45"/>
      <c r="J67" s="45"/>
      <c r="K67" s="45"/>
      <c r="L67" s="45"/>
      <c r="M67" s="45"/>
      <c r="N67" s="45"/>
    </row>
    <row r="68" spans="6:14" x14ac:dyDescent="0.35">
      <c r="F68" s="44" t="s">
        <v>38</v>
      </c>
      <c r="G68" s="44"/>
      <c r="H68" s="44"/>
      <c r="I68" s="45"/>
      <c r="J68" s="45"/>
      <c r="K68" s="45"/>
      <c r="L68" s="45"/>
      <c r="M68" s="45"/>
      <c r="N68" s="45"/>
    </row>
    <row r="69" spans="6:14" x14ac:dyDescent="0.35">
      <c r="F69" s="44"/>
      <c r="G69" s="44"/>
      <c r="H69" s="44"/>
      <c r="I69" s="45"/>
      <c r="J69" s="45"/>
      <c r="K69" s="45"/>
      <c r="L69" s="45"/>
      <c r="M69" s="45"/>
      <c r="N69" s="45"/>
    </row>
  </sheetData>
  <mergeCells count="34">
    <mergeCell ref="F58:K58"/>
    <mergeCell ref="G50:J50"/>
    <mergeCell ref="F52:J52"/>
    <mergeCell ref="G53:J53"/>
    <mergeCell ref="G54:J54"/>
    <mergeCell ref="F56:K56"/>
    <mergeCell ref="H10:M10"/>
    <mergeCell ref="F12:N12"/>
    <mergeCell ref="F35:J35"/>
    <mergeCell ref="G36:J36"/>
    <mergeCell ref="G37:J37"/>
    <mergeCell ref="G24:J24"/>
    <mergeCell ref="G26:J26"/>
    <mergeCell ref="F28:J28"/>
    <mergeCell ref="F30:J30"/>
    <mergeCell ref="G18:H18"/>
    <mergeCell ref="G19:H19"/>
    <mergeCell ref="F16:J16"/>
    <mergeCell ref="G17:H17"/>
    <mergeCell ref="G25:J25"/>
    <mergeCell ref="G49:J49"/>
    <mergeCell ref="G20:H20"/>
    <mergeCell ref="F22:J22"/>
    <mergeCell ref="G23:J23"/>
    <mergeCell ref="F45:J45"/>
    <mergeCell ref="G46:J46"/>
    <mergeCell ref="G47:J47"/>
    <mergeCell ref="G48:J48"/>
    <mergeCell ref="I20:J20"/>
    <mergeCell ref="G41:J41"/>
    <mergeCell ref="G42:J42"/>
    <mergeCell ref="F33:N33"/>
    <mergeCell ref="F39:J39"/>
    <mergeCell ref="G40:J40"/>
  </mergeCells>
  <pageMargins left="0.511811024" right="0.511811024" top="0.78740157499999996" bottom="0.78740157499999996" header="0.31496062000000002" footer="0.31496062000000002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L77"/>
  <sheetViews>
    <sheetView tabSelected="1" view="pageBreakPreview" topLeftCell="A31" zoomScale="60" zoomScaleNormal="64" workbookViewId="0">
      <selection activeCell="K70" sqref="K70"/>
    </sheetView>
  </sheetViews>
  <sheetFormatPr defaultRowHeight="24" x14ac:dyDescent="0.35"/>
  <cols>
    <col min="1" max="3" width="9.140625" style="1"/>
    <col min="4" max="4" width="10.85546875" style="1" customWidth="1"/>
    <col min="5" max="5" width="42.28515625" style="1" customWidth="1"/>
    <col min="6" max="6" width="24.7109375" style="1" bestFit="1" customWidth="1"/>
    <col min="7" max="7" width="27" style="1" bestFit="1" customWidth="1"/>
    <col min="8" max="8" width="26.28515625" style="1" customWidth="1"/>
    <col min="9" max="9" width="60" style="1" customWidth="1"/>
    <col min="10" max="10" width="26.28515625" style="1" bestFit="1" customWidth="1"/>
    <col min="11" max="11" width="26.7109375" style="1" bestFit="1" customWidth="1"/>
    <col min="12" max="16384" width="9.140625" style="1"/>
  </cols>
  <sheetData>
    <row r="10" spans="2:11" x14ac:dyDescent="0.35">
      <c r="D10" s="140" t="s">
        <v>33</v>
      </c>
      <c r="E10" s="140"/>
      <c r="F10" s="140"/>
      <c r="G10" s="140"/>
      <c r="H10" s="140"/>
      <c r="I10" s="140"/>
      <c r="J10" s="140"/>
    </row>
    <row r="11" spans="2:11" x14ac:dyDescent="0.35">
      <c r="D11" s="140"/>
      <c r="E11" s="140"/>
      <c r="F11" s="140"/>
      <c r="G11" s="140"/>
      <c r="H11" s="140"/>
      <c r="I11" s="140"/>
      <c r="J11" s="140"/>
    </row>
    <row r="12" spans="2:11" ht="24.75" thickBot="1" x14ac:dyDescent="0.4">
      <c r="B12" s="3" t="s">
        <v>73</v>
      </c>
      <c r="I12" s="3" t="s">
        <v>31</v>
      </c>
    </row>
    <row r="13" spans="2:11" ht="24.75" thickBot="1" x14ac:dyDescent="0.4">
      <c r="B13" s="152" t="s">
        <v>53</v>
      </c>
      <c r="C13" s="153"/>
      <c r="D13" s="153"/>
      <c r="E13" s="153"/>
      <c r="F13" s="153"/>
      <c r="G13" s="153"/>
      <c r="H13" s="153"/>
      <c r="I13" s="153"/>
      <c r="J13" s="153"/>
      <c r="K13" s="154"/>
    </row>
    <row r="14" spans="2:11" ht="24.75" thickBot="1" x14ac:dyDescent="0.4"/>
    <row r="15" spans="2:11" ht="24.75" thickBot="1" x14ac:dyDescent="0.4">
      <c r="B15" s="4" t="s">
        <v>54</v>
      </c>
      <c r="C15" s="4"/>
      <c r="D15" s="5"/>
      <c r="E15" s="6"/>
      <c r="F15" s="7"/>
      <c r="G15" s="80">
        <v>98340</v>
      </c>
      <c r="H15" s="81"/>
      <c r="I15" s="158" t="s">
        <v>54</v>
      </c>
      <c r="J15" s="159"/>
      <c r="K15" s="11">
        <v>9719</v>
      </c>
    </row>
    <row r="16" spans="2:11" ht="24.75" thickBot="1" x14ac:dyDescent="0.4">
      <c r="B16" s="12"/>
      <c r="C16" s="12"/>
      <c r="D16" s="12"/>
      <c r="E16" s="12"/>
      <c r="F16" s="12"/>
      <c r="G16" s="13"/>
      <c r="H16" s="13"/>
      <c r="I16" s="14"/>
      <c r="J16" s="13"/>
      <c r="K16" s="3"/>
    </row>
    <row r="17" spans="2:11" ht="24.75" thickBot="1" x14ac:dyDescent="0.4">
      <c r="B17" s="118" t="s">
        <v>46</v>
      </c>
      <c r="C17" s="124"/>
      <c r="D17" s="124"/>
      <c r="E17" s="124"/>
      <c r="F17" s="125"/>
      <c r="G17" s="13"/>
      <c r="H17" s="13"/>
      <c r="I17" s="60" t="s">
        <v>46</v>
      </c>
      <c r="J17" s="52"/>
      <c r="K17" s="3"/>
    </row>
    <row r="18" spans="2:11" x14ac:dyDescent="0.35">
      <c r="C18" s="121" t="s">
        <v>42</v>
      </c>
      <c r="D18" s="122"/>
      <c r="E18" s="123"/>
      <c r="F18" s="29">
        <v>5491</v>
      </c>
      <c r="G18" s="13"/>
      <c r="H18" s="13"/>
      <c r="I18" s="16" t="s">
        <v>55</v>
      </c>
      <c r="J18" s="57">
        <v>50</v>
      </c>
      <c r="K18" s="3"/>
    </row>
    <row r="19" spans="2:11" x14ac:dyDescent="0.35">
      <c r="C19" s="126" t="s">
        <v>43</v>
      </c>
      <c r="D19" s="127"/>
      <c r="E19" s="131"/>
      <c r="F19" s="32"/>
      <c r="G19" s="13"/>
      <c r="H19" s="13"/>
      <c r="I19" s="17" t="s">
        <v>56</v>
      </c>
      <c r="J19" s="58"/>
      <c r="K19" s="18"/>
    </row>
    <row r="20" spans="2:11" ht="24.75" thickBot="1" x14ac:dyDescent="0.4">
      <c r="C20" s="126" t="s">
        <v>44</v>
      </c>
      <c r="D20" s="127"/>
      <c r="E20" s="131"/>
      <c r="F20" s="32"/>
      <c r="G20" s="13"/>
      <c r="H20" s="13"/>
      <c r="I20" s="17" t="s">
        <v>57</v>
      </c>
      <c r="J20" s="59">
        <v>950</v>
      </c>
      <c r="K20" s="3"/>
    </row>
    <row r="21" spans="2:11" ht="24.75" thickBot="1" x14ac:dyDescent="0.4">
      <c r="C21" s="114" t="s">
        <v>35</v>
      </c>
      <c r="D21" s="115"/>
      <c r="E21" s="132"/>
      <c r="F21" s="30">
        <v>1035</v>
      </c>
      <c r="G21" s="9">
        <f>F18+F19+F20+F21</f>
        <v>6526</v>
      </c>
      <c r="H21" s="82"/>
      <c r="I21" s="20"/>
      <c r="J21" s="52"/>
      <c r="K21" s="23">
        <f>J18+J19+J20+J21</f>
        <v>1000</v>
      </c>
    </row>
    <row r="22" spans="2:11" ht="24.75" thickBot="1" x14ac:dyDescent="0.4">
      <c r="G22" s="24"/>
      <c r="H22" s="13"/>
      <c r="I22" s="2"/>
      <c r="J22" s="13"/>
      <c r="K22" s="3"/>
    </row>
    <row r="23" spans="2:11" ht="24.75" thickBot="1" x14ac:dyDescent="0.4">
      <c r="B23" s="118" t="s">
        <v>47</v>
      </c>
      <c r="C23" s="119"/>
      <c r="D23" s="119"/>
      <c r="E23" s="119"/>
      <c r="F23" s="120"/>
      <c r="G23" s="13"/>
      <c r="H23" s="13"/>
      <c r="I23" s="60" t="s">
        <v>58</v>
      </c>
      <c r="J23" s="63"/>
      <c r="K23" s="3"/>
    </row>
    <row r="24" spans="2:11" ht="24.75" thickBot="1" x14ac:dyDescent="0.4">
      <c r="C24" s="149" t="s">
        <v>49</v>
      </c>
      <c r="D24" s="150"/>
      <c r="E24" s="151"/>
      <c r="F24" s="84"/>
      <c r="G24" s="55"/>
      <c r="H24" s="55"/>
      <c r="I24" s="16" t="s">
        <v>6</v>
      </c>
      <c r="J24" s="16">
        <f>3226.5+3297</f>
        <v>6523.5</v>
      </c>
      <c r="K24" s="25"/>
    </row>
    <row r="25" spans="2:11" ht="24.75" thickBot="1" x14ac:dyDescent="0.4">
      <c r="C25" s="149" t="s">
        <v>45</v>
      </c>
      <c r="D25" s="150"/>
      <c r="E25" s="151"/>
      <c r="F25" s="84">
        <v>590</v>
      </c>
      <c r="G25" s="56"/>
      <c r="H25" s="56"/>
      <c r="I25" s="17" t="s">
        <v>59</v>
      </c>
      <c r="J25" s="17"/>
      <c r="K25" s="3"/>
    </row>
    <row r="26" spans="2:11" ht="24.75" thickBot="1" x14ac:dyDescent="0.4">
      <c r="C26" s="149" t="s">
        <v>7</v>
      </c>
      <c r="D26" s="150"/>
      <c r="E26" s="151"/>
      <c r="F26" s="84"/>
      <c r="G26" s="33"/>
      <c r="H26" s="83"/>
      <c r="I26" s="17"/>
      <c r="J26" s="17"/>
      <c r="K26" s="3"/>
    </row>
    <row r="27" spans="2:11" ht="24.75" thickBot="1" x14ac:dyDescent="0.4">
      <c r="C27" s="149" t="s">
        <v>75</v>
      </c>
      <c r="D27" s="150"/>
      <c r="E27" s="151"/>
      <c r="F27" s="84"/>
      <c r="G27" s="85">
        <f>F24+F25+F26+F27</f>
        <v>590</v>
      </c>
      <c r="H27" s="33"/>
      <c r="I27" s="20"/>
      <c r="J27" s="20"/>
      <c r="K27" s="23">
        <f>J24+J25+J26</f>
        <v>6523.5</v>
      </c>
    </row>
    <row r="28" spans="2:11" ht="24.75" thickBot="1" x14ac:dyDescent="0.4">
      <c r="G28" s="24"/>
      <c r="H28" s="13"/>
      <c r="I28" s="2"/>
      <c r="J28" s="13"/>
      <c r="K28" s="3"/>
    </row>
    <row r="29" spans="2:11" ht="24.75" thickBot="1" x14ac:dyDescent="0.4">
      <c r="B29" s="118" t="s">
        <v>9</v>
      </c>
      <c r="C29" s="119"/>
      <c r="D29" s="119"/>
      <c r="E29" s="119"/>
      <c r="F29" s="120"/>
      <c r="G29" s="22"/>
      <c r="H29" s="111"/>
      <c r="I29" s="71" t="s">
        <v>9</v>
      </c>
      <c r="J29" s="16"/>
      <c r="K29" s="26"/>
    </row>
    <row r="30" spans="2:11" ht="24.75" thickBot="1" x14ac:dyDescent="0.4">
      <c r="B30" s="118" t="s">
        <v>74</v>
      </c>
      <c r="C30" s="119"/>
      <c r="D30" s="119"/>
      <c r="E30" s="119"/>
      <c r="F30" s="120"/>
      <c r="G30" s="86">
        <f>36.37-27.58</f>
        <v>8.7899999999999991</v>
      </c>
      <c r="H30" s="13"/>
      <c r="I30" s="112" t="s">
        <v>74</v>
      </c>
      <c r="J30" s="17"/>
      <c r="K30" s="9">
        <f>36.04</f>
        <v>36.04</v>
      </c>
    </row>
    <row r="31" spans="2:11" ht="24.75" thickBot="1" x14ac:dyDescent="0.4">
      <c r="B31" s="118" t="s">
        <v>26</v>
      </c>
      <c r="C31" s="119"/>
      <c r="D31" s="119"/>
      <c r="E31" s="119"/>
      <c r="F31" s="120"/>
      <c r="G31" s="87">
        <f>G15+G21+G27+G30</f>
        <v>105464.79</v>
      </c>
      <c r="H31" s="13"/>
      <c r="I31" s="11" t="s">
        <v>60</v>
      </c>
      <c r="J31" s="27"/>
      <c r="K31" s="23">
        <f>K15+K21+K27+K30</f>
        <v>17278.54</v>
      </c>
    </row>
    <row r="32" spans="2:11" x14ac:dyDescent="0.35">
      <c r="G32" s="28"/>
      <c r="H32" s="28"/>
      <c r="J32" s="28"/>
    </row>
    <row r="33" spans="2:11" ht="24.75" thickBot="1" x14ac:dyDescent="0.4"/>
    <row r="34" spans="2:11" ht="24.75" thickBot="1" x14ac:dyDescent="0.4">
      <c r="B34" s="152" t="s">
        <v>62</v>
      </c>
      <c r="C34" s="153"/>
      <c r="D34" s="153"/>
      <c r="E34" s="153"/>
      <c r="F34" s="153"/>
      <c r="G34" s="153"/>
      <c r="H34" s="153"/>
      <c r="I34" s="153"/>
      <c r="J34" s="153"/>
      <c r="K34" s="154"/>
    </row>
    <row r="35" spans="2:11" ht="24.75" thickBot="1" x14ac:dyDescent="0.4"/>
    <row r="36" spans="2:11" ht="24.75" thickBot="1" x14ac:dyDescent="0.4">
      <c r="B36" s="155" t="s">
        <v>11</v>
      </c>
      <c r="C36" s="156"/>
      <c r="D36" s="156"/>
      <c r="E36" s="156"/>
      <c r="F36" s="157"/>
      <c r="H36" s="97"/>
      <c r="I36" s="66" t="s">
        <v>61</v>
      </c>
      <c r="J36" s="64"/>
    </row>
    <row r="37" spans="2:11" x14ac:dyDescent="0.35">
      <c r="B37" s="99"/>
      <c r="C37" s="127" t="s">
        <v>76</v>
      </c>
      <c r="D37" s="127"/>
      <c r="E37" s="127"/>
      <c r="F37" s="100">
        <v>646</v>
      </c>
      <c r="G37" s="13"/>
      <c r="H37" s="13"/>
      <c r="I37" s="74" t="s">
        <v>63</v>
      </c>
      <c r="J37" s="65"/>
    </row>
    <row r="38" spans="2:11" x14ac:dyDescent="0.35">
      <c r="B38" s="99"/>
      <c r="C38" s="127" t="s">
        <v>77</v>
      </c>
      <c r="D38" s="127"/>
      <c r="E38" s="127"/>
      <c r="F38" s="32">
        <v>3777</v>
      </c>
      <c r="G38" s="13"/>
      <c r="H38" s="13"/>
      <c r="I38" s="74" t="s">
        <v>78</v>
      </c>
      <c r="J38" s="58">
        <f>2024.36+896.3</f>
        <v>2920.66</v>
      </c>
      <c r="K38" s="25"/>
    </row>
    <row r="39" spans="2:11" ht="24.75" thickBot="1" x14ac:dyDescent="0.4">
      <c r="B39" s="99"/>
      <c r="C39" s="127" t="s">
        <v>52</v>
      </c>
      <c r="D39" s="127"/>
      <c r="E39" s="127"/>
      <c r="F39" s="32"/>
      <c r="G39" s="13"/>
      <c r="H39" s="13"/>
      <c r="I39" s="74" t="s">
        <v>52</v>
      </c>
      <c r="J39" s="58"/>
      <c r="K39" s="25"/>
    </row>
    <row r="40" spans="2:11" ht="24.75" thickBot="1" x14ac:dyDescent="0.4">
      <c r="B40" s="101"/>
      <c r="C40" s="115"/>
      <c r="D40" s="115"/>
      <c r="E40" s="115"/>
      <c r="F40" s="30"/>
      <c r="G40" s="11">
        <f>F37+F38+F39+F40</f>
        <v>4423</v>
      </c>
      <c r="H40" s="13"/>
      <c r="I40" s="76"/>
      <c r="J40" s="20"/>
      <c r="K40" s="11">
        <f>J37+J38+J39</f>
        <v>2920.66</v>
      </c>
    </row>
    <row r="41" spans="2:11" ht="24.75" thickBot="1" x14ac:dyDescent="0.4">
      <c r="G41" s="13"/>
      <c r="H41" s="13"/>
      <c r="I41" s="3"/>
    </row>
    <row r="42" spans="2:11" ht="24.75" thickBot="1" x14ac:dyDescent="0.4">
      <c r="B42" s="118" t="s">
        <v>14</v>
      </c>
      <c r="C42" s="119"/>
      <c r="D42" s="119"/>
      <c r="E42" s="119"/>
      <c r="F42" s="120"/>
      <c r="G42" s="13"/>
      <c r="H42" s="13"/>
      <c r="I42" s="118" t="s">
        <v>14</v>
      </c>
      <c r="J42" s="120"/>
    </row>
    <row r="43" spans="2:11" x14ac:dyDescent="0.35">
      <c r="C43" s="89" t="s">
        <v>23</v>
      </c>
      <c r="D43" s="90"/>
      <c r="E43" s="90"/>
      <c r="F43" s="105">
        <f>17143.94+1014.64</f>
        <v>18158.579999999998</v>
      </c>
      <c r="G43" s="88"/>
      <c r="H43" s="13"/>
      <c r="I43" s="68" t="s">
        <v>64</v>
      </c>
      <c r="J43" s="57">
        <f>1169.95</f>
        <v>1169.95</v>
      </c>
    </row>
    <row r="44" spans="2:11" ht="24.75" thickBot="1" x14ac:dyDescent="0.4">
      <c r="C44" s="91" t="s">
        <v>24</v>
      </c>
      <c r="D44" s="92"/>
      <c r="E44" s="92"/>
      <c r="F44" s="106">
        <v>2094.7600000000002</v>
      </c>
      <c r="G44" s="13"/>
      <c r="H44" s="13"/>
      <c r="I44" s="69" t="s">
        <v>24</v>
      </c>
      <c r="J44" s="58">
        <v>136.01</v>
      </c>
    </row>
    <row r="45" spans="2:11" ht="24.75" thickBot="1" x14ac:dyDescent="0.4">
      <c r="C45" s="93" t="s">
        <v>15</v>
      </c>
      <c r="D45" s="94"/>
      <c r="E45" s="94"/>
      <c r="F45" s="107">
        <v>1663.9</v>
      </c>
      <c r="G45" s="9">
        <f>F43+F44+F45</f>
        <v>21917.239999999998</v>
      </c>
      <c r="H45" s="13"/>
      <c r="I45" s="98" t="s">
        <v>65</v>
      </c>
      <c r="J45" s="62">
        <v>526.15</v>
      </c>
      <c r="K45" s="11">
        <f>J43+J44+J45</f>
        <v>1832.1100000000001</v>
      </c>
    </row>
    <row r="46" spans="2:11" x14ac:dyDescent="0.35">
      <c r="G46" s="28"/>
      <c r="H46" s="13"/>
    </row>
    <row r="47" spans="2:11" ht="24.75" thickBot="1" x14ac:dyDescent="0.4">
      <c r="G47" s="13"/>
      <c r="H47" s="13"/>
    </row>
    <row r="48" spans="2:11" ht="24.75" thickBot="1" x14ac:dyDescent="0.4">
      <c r="B48" s="118" t="s">
        <v>51</v>
      </c>
      <c r="C48" s="119"/>
      <c r="D48" s="119"/>
      <c r="E48" s="119"/>
      <c r="F48" s="120"/>
      <c r="G48" s="13"/>
      <c r="H48" s="13"/>
      <c r="I48" s="118" t="s">
        <v>51</v>
      </c>
      <c r="J48" s="120"/>
    </row>
    <row r="49" spans="2:11" x14ac:dyDescent="0.35">
      <c r="C49" s="89" t="s">
        <v>16</v>
      </c>
      <c r="D49" s="90"/>
      <c r="E49" s="90"/>
      <c r="F49" s="105">
        <v>19118</v>
      </c>
      <c r="G49" s="13"/>
      <c r="H49" s="13"/>
      <c r="I49" s="73" t="s">
        <v>66</v>
      </c>
      <c r="J49" s="61">
        <v>4682</v>
      </c>
    </row>
    <row r="50" spans="2:11" x14ac:dyDescent="0.35">
      <c r="C50" s="91" t="s">
        <v>17</v>
      </c>
      <c r="D50" s="92"/>
      <c r="E50" s="92"/>
      <c r="F50" s="106">
        <v>5609.76</v>
      </c>
      <c r="G50" s="13"/>
      <c r="H50" s="13"/>
      <c r="I50" s="74" t="s">
        <v>17</v>
      </c>
      <c r="J50" s="58">
        <v>1008.57</v>
      </c>
    </row>
    <row r="51" spans="2:11" x14ac:dyDescent="0.35">
      <c r="C51" s="91" t="s">
        <v>18</v>
      </c>
      <c r="D51" s="92"/>
      <c r="E51" s="92"/>
      <c r="F51" s="106">
        <f>8006.61-6724.24</f>
        <v>1282.3699999999999</v>
      </c>
      <c r="G51" s="13"/>
      <c r="H51" s="13"/>
      <c r="I51" s="74" t="s">
        <v>67</v>
      </c>
      <c r="J51" s="58">
        <v>232.39</v>
      </c>
    </row>
    <row r="52" spans="2:11" ht="24.75" thickBot="1" x14ac:dyDescent="0.4">
      <c r="C52" s="102" t="s">
        <v>19</v>
      </c>
      <c r="D52" s="95"/>
      <c r="E52" s="95"/>
      <c r="F52" s="106">
        <v>6754.2</v>
      </c>
      <c r="G52" s="13"/>
      <c r="H52" s="13"/>
      <c r="I52" s="74" t="s">
        <v>19</v>
      </c>
      <c r="J52" s="59">
        <v>1876.8</v>
      </c>
    </row>
    <row r="53" spans="2:11" ht="24.75" thickBot="1" x14ac:dyDescent="0.4">
      <c r="C53" s="103" t="s">
        <v>30</v>
      </c>
      <c r="D53" s="104"/>
      <c r="E53" s="104"/>
      <c r="F53" s="108">
        <v>10191.91</v>
      </c>
      <c r="G53" s="9">
        <f>F49+F50+F51+F52+F53</f>
        <v>42956.240000000005</v>
      </c>
      <c r="H53" s="13"/>
      <c r="I53" s="72" t="s">
        <v>30</v>
      </c>
      <c r="J53" s="62">
        <v>654.26</v>
      </c>
      <c r="K53" s="11">
        <f>J49+J50+J51+J52+J53</f>
        <v>8454.02</v>
      </c>
    </row>
    <row r="54" spans="2:11" ht="24.75" thickBot="1" x14ac:dyDescent="0.4">
      <c r="J54" s="28"/>
    </row>
    <row r="55" spans="2:11" ht="24.75" thickBot="1" x14ac:dyDescent="0.4">
      <c r="B55" s="118" t="s">
        <v>20</v>
      </c>
      <c r="C55" s="119"/>
      <c r="D55" s="119"/>
      <c r="E55" s="119"/>
      <c r="F55" s="120"/>
      <c r="G55" s="97"/>
      <c r="H55" s="97"/>
      <c r="I55" s="96" t="s">
        <v>20</v>
      </c>
      <c r="J55" s="28"/>
    </row>
    <row r="56" spans="2:11" x14ac:dyDescent="0.35">
      <c r="C56" s="141" t="s">
        <v>48</v>
      </c>
      <c r="D56" s="142"/>
      <c r="E56" s="143"/>
      <c r="F56" s="105">
        <f>1964.94+4839.92</f>
        <v>6804.8600000000006</v>
      </c>
      <c r="G56" s="13"/>
      <c r="H56" s="13"/>
      <c r="I56" s="78" t="s">
        <v>68</v>
      </c>
      <c r="J56" s="29">
        <v>557.05999999999995</v>
      </c>
    </row>
    <row r="57" spans="2:11" ht="24.75" thickBot="1" x14ac:dyDescent="0.4">
      <c r="C57" s="144" t="s">
        <v>22</v>
      </c>
      <c r="D57" s="145"/>
      <c r="E57" s="146"/>
      <c r="F57" s="109">
        <v>1580.04</v>
      </c>
      <c r="G57" s="13"/>
      <c r="H57" s="13"/>
      <c r="I57" s="79" t="s">
        <v>22</v>
      </c>
      <c r="J57" s="32">
        <v>175.53</v>
      </c>
    </row>
    <row r="58" spans="2:11" ht="24.75" thickBot="1" x14ac:dyDescent="0.4">
      <c r="C58" s="147" t="s">
        <v>50</v>
      </c>
      <c r="D58" s="148"/>
      <c r="E58" s="148"/>
      <c r="F58" s="107">
        <f>2158.66+4608.9</f>
        <v>6767.5599999999995</v>
      </c>
      <c r="G58" s="9">
        <f>F56+F57+F58</f>
        <v>15152.460000000001</v>
      </c>
      <c r="H58" s="13"/>
      <c r="I58" s="113" t="s">
        <v>69</v>
      </c>
      <c r="J58" s="30"/>
      <c r="K58" s="23">
        <f>J56+J57+J58</f>
        <v>732.58999999999992</v>
      </c>
    </row>
    <row r="59" spans="2:11" ht="24.75" thickBot="1" x14ac:dyDescent="0.4"/>
    <row r="60" spans="2:11" ht="24.75" thickBot="1" x14ac:dyDescent="0.4">
      <c r="B60" s="118" t="s">
        <v>70</v>
      </c>
      <c r="C60" s="119"/>
      <c r="D60" s="119"/>
      <c r="E60" s="119"/>
      <c r="F60" s="120"/>
      <c r="G60" s="70">
        <f>G40+G45+G53+G58</f>
        <v>84448.940000000017</v>
      </c>
      <c r="H60" s="75"/>
      <c r="I60" s="118" t="s">
        <v>72</v>
      </c>
      <c r="J60" s="120"/>
      <c r="K60" s="70">
        <f>K40+K45+K53+K58</f>
        <v>13939.380000000001</v>
      </c>
    </row>
    <row r="61" spans="2:11" ht="24.75" thickBot="1" x14ac:dyDescent="0.4">
      <c r="B61" s="139"/>
      <c r="C61" s="139"/>
      <c r="D61" s="139"/>
      <c r="E61" s="139"/>
      <c r="F61" s="139"/>
      <c r="G61" s="67"/>
      <c r="H61" s="77"/>
      <c r="I61" s="140"/>
      <c r="J61" s="140"/>
      <c r="K61" s="67"/>
    </row>
    <row r="62" spans="2:11" ht="24.75" thickBot="1" x14ac:dyDescent="0.4">
      <c r="B62" s="118" t="s">
        <v>71</v>
      </c>
      <c r="C62" s="119"/>
      <c r="D62" s="119"/>
      <c r="E62" s="119"/>
      <c r="F62" s="120"/>
      <c r="G62" s="70">
        <f>G31-G60</f>
        <v>21015.849999999977</v>
      </c>
      <c r="H62" s="75"/>
      <c r="I62" s="118" t="s">
        <v>71</v>
      </c>
      <c r="J62" s="120"/>
      <c r="K62" s="70">
        <f>K31-K60</f>
        <v>3339.16</v>
      </c>
    </row>
    <row r="63" spans="2:11" x14ac:dyDescent="0.35">
      <c r="B63" s="139"/>
      <c r="C63" s="139"/>
      <c r="D63" s="139"/>
      <c r="E63" s="139"/>
      <c r="F63" s="139"/>
      <c r="G63" s="67"/>
      <c r="H63" s="77"/>
      <c r="I63" s="139"/>
      <c r="J63" s="139"/>
      <c r="K63" s="67"/>
    </row>
    <row r="65" spans="2:12" x14ac:dyDescent="0.35">
      <c r="B65" s="40" t="s">
        <v>36</v>
      </c>
      <c r="C65" s="40"/>
      <c r="D65" s="3"/>
      <c r="E65" s="3"/>
      <c r="F65" s="3"/>
    </row>
    <row r="66" spans="2:12" x14ac:dyDescent="0.35">
      <c r="B66" s="3" t="s">
        <v>80</v>
      </c>
      <c r="C66" s="44"/>
      <c r="D66" s="44"/>
      <c r="E66" s="44"/>
      <c r="F66" s="44"/>
      <c r="G66" s="49">
        <f>60200.47+22701.52</f>
        <v>82901.990000000005</v>
      </c>
      <c r="H66" s="44"/>
      <c r="I66" s="3" t="s">
        <v>80</v>
      </c>
      <c r="J66" s="44"/>
      <c r="K66" s="49">
        <v>25196.74</v>
      </c>
      <c r="L66" s="44"/>
    </row>
    <row r="67" spans="2:12" x14ac:dyDescent="0.35">
      <c r="B67" s="44"/>
      <c r="C67" s="44"/>
      <c r="D67" s="44"/>
      <c r="E67" s="44"/>
      <c r="F67" s="44"/>
      <c r="G67" s="44"/>
      <c r="H67" s="44"/>
      <c r="I67" s="44"/>
      <c r="J67" s="44"/>
      <c r="K67" s="49"/>
    </row>
    <row r="68" spans="2:12" x14ac:dyDescent="0.35">
      <c r="B68" s="3" t="s">
        <v>79</v>
      </c>
      <c r="C68" s="44"/>
      <c r="D68" s="44"/>
      <c r="E68" s="44"/>
      <c r="F68" s="44"/>
      <c r="G68" s="49">
        <v>6480.09</v>
      </c>
      <c r="H68" s="44"/>
      <c r="I68" s="3" t="s">
        <v>79</v>
      </c>
      <c r="J68" s="44"/>
      <c r="K68" s="49">
        <v>248</v>
      </c>
      <c r="L68" s="44"/>
    </row>
    <row r="69" spans="2:12" x14ac:dyDescent="0.35"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2:12" x14ac:dyDescent="0.35">
      <c r="B70" s="44" t="s">
        <v>81</v>
      </c>
      <c r="C70" s="44"/>
      <c r="D70" s="44"/>
      <c r="E70" s="44"/>
      <c r="F70" s="44"/>
      <c r="G70" s="110">
        <f>SUM(G66:G69)</f>
        <v>89382.080000000002</v>
      </c>
      <c r="H70" s="44"/>
      <c r="I70" s="44" t="s">
        <v>81</v>
      </c>
      <c r="J70" s="44"/>
      <c r="K70" s="110">
        <f>SUM(K66:K69)</f>
        <v>25444.74</v>
      </c>
    </row>
    <row r="71" spans="2:12" x14ac:dyDescent="0.35"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2:12" x14ac:dyDescent="0.35"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2:12" x14ac:dyDescent="0.35">
      <c r="B73" s="44" t="s">
        <v>82</v>
      </c>
      <c r="C73" s="44"/>
      <c r="D73" s="44"/>
      <c r="E73" s="44"/>
      <c r="F73" s="44"/>
      <c r="G73" s="44"/>
      <c r="H73" s="110">
        <f>G70+K70</f>
        <v>114826.82</v>
      </c>
      <c r="I73" s="44"/>
      <c r="J73" s="44"/>
      <c r="K73" s="44"/>
    </row>
    <row r="74" spans="2:12" x14ac:dyDescent="0.35">
      <c r="B74" s="44"/>
      <c r="C74" s="44"/>
      <c r="D74" s="44"/>
      <c r="E74" s="44"/>
      <c r="F74" s="3"/>
      <c r="G74" s="3"/>
      <c r="H74" s="3"/>
      <c r="I74" s="3"/>
      <c r="J74" s="3"/>
      <c r="K74" s="3"/>
    </row>
    <row r="75" spans="2:12" x14ac:dyDescent="0.3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2" x14ac:dyDescent="0.3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2" x14ac:dyDescent="0.35">
      <c r="B77" s="3"/>
      <c r="C77" s="3"/>
      <c r="D77" s="3"/>
      <c r="E77" s="3"/>
      <c r="F77" s="3"/>
      <c r="G77" s="3"/>
      <c r="H77" s="3"/>
      <c r="I77" s="3"/>
      <c r="J77" s="3"/>
      <c r="K77" s="3"/>
    </row>
  </sheetData>
  <mergeCells count="39">
    <mergeCell ref="D10:J10"/>
    <mergeCell ref="D11:J11"/>
    <mergeCell ref="B13:K13"/>
    <mergeCell ref="B17:F17"/>
    <mergeCell ref="C18:E18"/>
    <mergeCell ref="C19:E19"/>
    <mergeCell ref="C20:E20"/>
    <mergeCell ref="C21:E21"/>
    <mergeCell ref="B23:F23"/>
    <mergeCell ref="I15:J15"/>
    <mergeCell ref="C25:E25"/>
    <mergeCell ref="C24:E24"/>
    <mergeCell ref="C26:E26"/>
    <mergeCell ref="C27:E27"/>
    <mergeCell ref="B42:F42"/>
    <mergeCell ref="C38:E38"/>
    <mergeCell ref="C39:E39"/>
    <mergeCell ref="C40:E40"/>
    <mergeCell ref="B29:F29"/>
    <mergeCell ref="B31:F31"/>
    <mergeCell ref="B34:K34"/>
    <mergeCell ref="B36:F36"/>
    <mergeCell ref="B30:F30"/>
    <mergeCell ref="C37:E37"/>
    <mergeCell ref="I42:J42"/>
    <mergeCell ref="I48:J48"/>
    <mergeCell ref="B63:F63"/>
    <mergeCell ref="I61:J61"/>
    <mergeCell ref="I62:J62"/>
    <mergeCell ref="I63:J63"/>
    <mergeCell ref="B60:F60"/>
    <mergeCell ref="I60:J60"/>
    <mergeCell ref="B61:F61"/>
    <mergeCell ref="B62:F62"/>
    <mergeCell ref="B55:F55"/>
    <mergeCell ref="B48:F48"/>
    <mergeCell ref="C56:E56"/>
    <mergeCell ref="C57:E57"/>
    <mergeCell ref="C58:E58"/>
  </mergeCells>
  <pageMargins left="2.0866141732283467" right="0.51181102362204722" top="0.78740157480314965" bottom="0.78740157480314965" header="0.31496062992125984" footer="0.31496062992125984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1" workbookViewId="0">
      <selection sqref="A1:A41"/>
    </sheetView>
  </sheetViews>
  <sheetFormatPr defaultRowHeight="15" x14ac:dyDescent="0.25"/>
  <sheetData>
    <row r="1" spans="1:1" x14ac:dyDescent="0.25">
      <c r="A1">
        <v>75.180000000000007</v>
      </c>
    </row>
    <row r="2" spans="1:1" x14ac:dyDescent="0.25">
      <c r="A2">
        <v>-2.34</v>
      </c>
    </row>
    <row r="3" spans="1:1" x14ac:dyDescent="0.25">
      <c r="A3">
        <v>205.1</v>
      </c>
    </row>
    <row r="4" spans="1:1" x14ac:dyDescent="0.25">
      <c r="A4">
        <v>187.14</v>
      </c>
    </row>
    <row r="5" spans="1:1" x14ac:dyDescent="0.25">
      <c r="A5">
        <v>105.79</v>
      </c>
    </row>
    <row r="6" spans="1:1" x14ac:dyDescent="0.25">
      <c r="A6">
        <v>-14.09</v>
      </c>
    </row>
    <row r="7" spans="1:1" x14ac:dyDescent="0.25">
      <c r="A7">
        <v>110.9</v>
      </c>
    </row>
    <row r="8" spans="1:1" x14ac:dyDescent="0.25">
      <c r="A8">
        <v>-7.95</v>
      </c>
    </row>
    <row r="9" spans="1:1" x14ac:dyDescent="0.25">
      <c r="A9">
        <v>178.7</v>
      </c>
    </row>
    <row r="10" spans="1:1" x14ac:dyDescent="0.25">
      <c r="A10">
        <v>115.6</v>
      </c>
    </row>
    <row r="11" spans="1:1" x14ac:dyDescent="0.25">
      <c r="A11">
        <v>-35.090000000000003</v>
      </c>
    </row>
    <row r="12" spans="1:1" x14ac:dyDescent="0.25">
      <c r="A12">
        <v>198.28</v>
      </c>
    </row>
    <row r="13" spans="1:1" x14ac:dyDescent="0.25">
      <c r="A13">
        <v>112.2</v>
      </c>
    </row>
    <row r="14" spans="1:1" x14ac:dyDescent="0.25">
      <c r="A14">
        <v>-56.95</v>
      </c>
    </row>
    <row r="15" spans="1:1" x14ac:dyDescent="0.25">
      <c r="A15">
        <v>218.71</v>
      </c>
    </row>
    <row r="16" spans="1:1" x14ac:dyDescent="0.25">
      <c r="A16">
        <f>175.21</f>
        <v>175.21</v>
      </c>
    </row>
    <row r="17" spans="1:1" x14ac:dyDescent="0.25">
      <c r="A17">
        <v>211.89</v>
      </c>
    </row>
    <row r="18" spans="1:1" x14ac:dyDescent="0.25">
      <c r="A18">
        <v>121.47</v>
      </c>
    </row>
    <row r="19" spans="1:1" x14ac:dyDescent="0.25">
      <c r="A19">
        <v>-3.23</v>
      </c>
    </row>
    <row r="20" spans="1:1" x14ac:dyDescent="0.25">
      <c r="A20">
        <v>257.55</v>
      </c>
    </row>
    <row r="21" spans="1:1" x14ac:dyDescent="0.25">
      <c r="A21">
        <v>109.14</v>
      </c>
    </row>
    <row r="22" spans="1:1" x14ac:dyDescent="0.25">
      <c r="A22">
        <v>-38.630000000000003</v>
      </c>
    </row>
    <row r="23" spans="1:1" x14ac:dyDescent="0.25">
      <c r="A23">
        <v>223.69</v>
      </c>
    </row>
    <row r="24" spans="1:1" x14ac:dyDescent="0.25">
      <c r="A24">
        <v>29.95</v>
      </c>
    </row>
    <row r="25" spans="1:1" x14ac:dyDescent="0.25">
      <c r="A25">
        <v>-19.34</v>
      </c>
    </row>
    <row r="26" spans="1:1" x14ac:dyDescent="0.25">
      <c r="A26">
        <v>74.489999999999995</v>
      </c>
    </row>
    <row r="27" spans="1:1" x14ac:dyDescent="0.25">
      <c r="A27">
        <v>-9.85</v>
      </c>
    </row>
    <row r="28" spans="1:1" x14ac:dyDescent="0.25">
      <c r="A28">
        <v>204.98</v>
      </c>
    </row>
    <row r="29" spans="1:1" x14ac:dyDescent="0.25">
      <c r="A29">
        <v>83.48</v>
      </c>
    </row>
    <row r="30" spans="1:1" x14ac:dyDescent="0.25">
      <c r="A30">
        <v>-2.98</v>
      </c>
    </row>
    <row r="31" spans="1:1" x14ac:dyDescent="0.25">
      <c r="A31">
        <v>207.69</v>
      </c>
    </row>
    <row r="32" spans="1:1" x14ac:dyDescent="0.25">
      <c r="A32">
        <v>57.8</v>
      </c>
    </row>
    <row r="33" spans="1:1" x14ac:dyDescent="0.25">
      <c r="A33">
        <v>-37.03</v>
      </c>
    </row>
    <row r="34" spans="1:1" x14ac:dyDescent="0.25">
      <c r="A34">
        <v>157.97999999999999</v>
      </c>
    </row>
    <row r="35" spans="1:1" x14ac:dyDescent="0.25">
      <c r="A35">
        <v>-190.27</v>
      </c>
    </row>
    <row r="36" spans="1:1" x14ac:dyDescent="0.25">
      <c r="A36">
        <v>151.80000000000001</v>
      </c>
    </row>
    <row r="37" spans="1:1" x14ac:dyDescent="0.25">
      <c r="A37">
        <v>20.260000000000002</v>
      </c>
    </row>
    <row r="41" spans="1:1" x14ac:dyDescent="0.25">
      <c r="A41">
        <f>SUM(A1:A40)</f>
        <v>3177.2299999999996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CHUMBO</vt:lpstr>
      <vt:lpstr>BALA</vt:lpstr>
      <vt:lpstr>Planilha1</vt:lpstr>
      <vt:lpstr>BALA!Area_de_impressao</vt:lpstr>
      <vt:lpstr>CHUMBO!Area_de_impressao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</dc:creator>
  <cp:lastModifiedBy>Gil</cp:lastModifiedBy>
  <cp:lastPrinted>2021-05-18T00:14:30Z</cp:lastPrinted>
  <dcterms:created xsi:type="dcterms:W3CDTF">2020-11-23T12:08:49Z</dcterms:created>
  <dcterms:modified xsi:type="dcterms:W3CDTF">2021-05-18T00:26:48Z</dcterms:modified>
</cp:coreProperties>
</file>